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 codeName="{564CA151-5A5B-428A-3C10-775976492406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rcel\_VA\DeSite\Artikel\VBA\"/>
    </mc:Choice>
  </mc:AlternateContent>
  <xr:revisionPtr revIDLastSave="0" documentId="13_ncr:1_{C54713BC-8BEF-4B6A-9BBB-DC4AD2DE0C68}" xr6:coauthVersionLast="45" xr6:coauthVersionMax="45" xr10:uidLastSave="{00000000-0000-0000-0000-000000000000}"/>
  <bookViews>
    <workbookView xWindow="-120" yWindow="-120" windowWidth="38640" windowHeight="15840" xr2:uid="{2D7769CD-9E62-42AB-B436-485BE49ADB2E}"/>
  </bookViews>
  <sheets>
    <sheet name="Blad1" sheetId="2" r:id="rId1"/>
    <sheet name="Toelichting" sheetId="5" r:id="rId2"/>
  </sheets>
  <functionGroups builtInGroupCount="19"/>
  <definedNames>
    <definedName name="Breedte">Blad1!$D$8</definedName>
    <definedName name="Datum">Blad1!$E$4</definedName>
    <definedName name="Hoogte">Blad1!$D$9</definedName>
    <definedName name="Onderdeel">Blad1!$E$3</definedName>
    <definedName name="Projectnaam">Blad1!$E$2</definedName>
    <definedName name="Tabel3_1">Blad1!$O$8:$AB$22</definedName>
    <definedName name="Versie">Blad1!$J$2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2" i="2" l="1"/>
  <c r="Q22" i="2"/>
  <c r="R22" i="2"/>
  <c r="S22" i="2"/>
  <c r="T22" i="2"/>
  <c r="U22" i="2"/>
  <c r="V22" i="2"/>
  <c r="W22" i="2"/>
  <c r="X22" i="2"/>
  <c r="Y22" i="2"/>
  <c r="Z22" i="2"/>
  <c r="AA22" i="2"/>
  <c r="AB22" i="2"/>
  <c r="O22" i="2"/>
  <c r="P17" i="2"/>
  <c r="Q17" i="2"/>
  <c r="R17" i="2"/>
  <c r="S17" i="2"/>
  <c r="T17" i="2"/>
  <c r="U17" i="2"/>
  <c r="V17" i="2"/>
  <c r="W17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O21" i="2"/>
  <c r="O20" i="2"/>
  <c r="O19" i="2"/>
  <c r="O18" i="2"/>
  <c r="O17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O8" i="2"/>
  <c r="T14" i="2"/>
  <c r="T15" i="2"/>
  <c r="U15" i="2"/>
  <c r="P12" i="2"/>
  <c r="P14" i="2" s="1"/>
  <c r="Q12" i="2"/>
  <c r="Q14" i="2" s="1"/>
  <c r="R12" i="2"/>
  <c r="R13" i="2" s="1"/>
  <c r="S12" i="2"/>
  <c r="S13" i="2" s="1"/>
  <c r="T12" i="2"/>
  <c r="T13" i="2" s="1"/>
  <c r="U12" i="2"/>
  <c r="U14" i="2" s="1"/>
  <c r="V12" i="2"/>
  <c r="V14" i="2" s="1"/>
  <c r="O12" i="2"/>
  <c r="O14" i="2" s="1"/>
  <c r="P11" i="2"/>
  <c r="P15" i="2" s="1"/>
  <c r="Q11" i="2"/>
  <c r="Q15" i="2" s="1"/>
  <c r="R11" i="2"/>
  <c r="R15" i="2" s="1"/>
  <c r="S11" i="2"/>
  <c r="S15" i="2" s="1"/>
  <c r="T11" i="2"/>
  <c r="T16" i="2" s="1"/>
  <c r="U11" i="2"/>
  <c r="U16" i="2" s="1"/>
  <c r="V11" i="2"/>
  <c r="V15" i="2" s="1"/>
  <c r="W11" i="2"/>
  <c r="W15" i="2" s="1"/>
  <c r="X11" i="2"/>
  <c r="X12" i="2" s="1"/>
  <c r="Y11" i="2"/>
  <c r="Y12" i="2" s="1"/>
  <c r="Z11" i="2"/>
  <c r="Z12" i="2" s="1"/>
  <c r="AA11" i="2"/>
  <c r="AA12" i="2" s="1"/>
  <c r="AB11" i="2"/>
  <c r="AB12" i="2" s="1"/>
  <c r="O11" i="2"/>
  <c r="O16" i="2" s="1"/>
  <c r="D14" i="2"/>
  <c r="D13" i="2"/>
  <c r="D12" i="2"/>
  <c r="D11" i="2"/>
  <c r="X16" i="2" l="1"/>
  <c r="AA16" i="2"/>
  <c r="S16" i="2"/>
  <c r="Y17" i="2"/>
  <c r="Z16" i="2"/>
  <c r="R16" i="2"/>
  <c r="X17" i="2"/>
  <c r="Y16" i="2"/>
  <c r="Q16" i="2"/>
  <c r="P16" i="2"/>
  <c r="S14" i="2"/>
  <c r="W16" i="2"/>
  <c r="W12" i="2"/>
  <c r="W14" i="2" s="1"/>
  <c r="O15" i="2"/>
  <c r="R14" i="2"/>
  <c r="V16" i="2"/>
  <c r="AB17" i="2"/>
  <c r="AB15" i="2"/>
  <c r="Q13" i="2"/>
  <c r="AA17" i="2"/>
  <c r="AA15" i="2"/>
  <c r="P13" i="2"/>
  <c r="AB16" i="2"/>
  <c r="Z17" i="2"/>
  <c r="AA13" i="2"/>
  <c r="AA14" i="2"/>
  <c r="X13" i="2"/>
  <c r="X14" i="2"/>
  <c r="AB14" i="2"/>
  <c r="AB13" i="2"/>
  <c r="Z13" i="2"/>
  <c r="Z14" i="2"/>
  <c r="Y13" i="2"/>
  <c r="Y14" i="2"/>
  <c r="Z15" i="2"/>
  <c r="V13" i="2"/>
  <c r="Y15" i="2"/>
  <c r="U13" i="2"/>
  <c r="W13" i="2"/>
  <c r="X15" i="2"/>
  <c r="O13" i="2"/>
  <c r="L2" i="5"/>
  <c r="E4" i="5"/>
  <c r="E3" i="5"/>
  <c r="E2" i="5"/>
</calcChain>
</file>

<file path=xl/sharedStrings.xml><?xml version="1.0" encoding="utf-8"?>
<sst xmlns="http://schemas.openxmlformats.org/spreadsheetml/2006/main" count="91" uniqueCount="64">
  <si>
    <t>Project:</t>
  </si>
  <si>
    <t>Onderdeel:</t>
  </si>
  <si>
    <t>Datum:</t>
  </si>
  <si>
    <t>VBA in EXCEL</t>
  </si>
  <si>
    <t>1.00</t>
  </si>
  <si>
    <t>Versie:</t>
  </si>
  <si>
    <t>Klik op logo Vullings Advies</t>
  </si>
  <si>
    <t>Let's talk</t>
  </si>
  <si>
    <t>Om deze te wijzigen, neem de volgende stappen:</t>
  </si>
  <si>
    <t>2) Gaan naar Tijd en Taal (Spraak, regio, datum)</t>
  </si>
  <si>
    <t xml:space="preserve">    Ga naar Instellingen</t>
  </si>
  <si>
    <t>1) Ga naar Control Panel</t>
  </si>
  <si>
    <t xml:space="preserve">    "Stemmen". Er is een optie "Stemmen toevoegen".</t>
  </si>
  <si>
    <t xml:space="preserve">   Gebruik deze als andere stemmen gewenst zijn.</t>
  </si>
  <si>
    <t>De gesproken taal en de stem (man/vrouw) is afhankelijk van de huidige instelling van Windows.</t>
  </si>
  <si>
    <t>3) Voor een andere stem kies "Spraak" en</t>
  </si>
  <si>
    <t>Voor meer informatie ga naar Microsoft Help.</t>
  </si>
  <si>
    <t>Breedte</t>
  </si>
  <si>
    <t>Hoogte</t>
  </si>
  <si>
    <t>=</t>
  </si>
  <si>
    <t>Lengte</t>
  </si>
  <si>
    <t>Doorsnede A</t>
  </si>
  <si>
    <t>Doorsnede O</t>
  </si>
  <si>
    <t>Doorsnede W</t>
  </si>
  <si>
    <t>Doorsnede I</t>
  </si>
  <si>
    <t>mm</t>
  </si>
  <si>
    <r>
      <t>mm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</si>
  <si>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</si>
  <si>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mm</t>
    </r>
    <r>
      <rPr>
        <vertAlign val="superscript"/>
        <sz val="11"/>
        <color theme="1"/>
        <rFont val="Calibri"/>
        <family val="2"/>
        <scheme val="minor"/>
      </rPr>
      <t>4</t>
    </r>
  </si>
  <si>
    <t>Karakteristieke cilinderdruksterkte</t>
  </si>
  <si>
    <r>
      <t>f</t>
    </r>
    <r>
      <rPr>
        <vertAlign val="subscript"/>
        <sz val="11"/>
        <color theme="1"/>
        <rFont val="Calibri"/>
        <family val="2"/>
        <scheme val="minor"/>
      </rPr>
      <t>ck</t>
    </r>
  </si>
  <si>
    <t>MPa</t>
  </si>
  <si>
    <t>Karakteristieke kubusdruksterkte</t>
  </si>
  <si>
    <r>
      <t>f</t>
    </r>
    <r>
      <rPr>
        <vertAlign val="subscript"/>
        <sz val="11"/>
        <color theme="1"/>
        <rFont val="Calibri"/>
        <family val="2"/>
        <scheme val="minor"/>
      </rPr>
      <t>ck,cube</t>
    </r>
  </si>
  <si>
    <t>Gemiddelde cilinderdruksterkte</t>
  </si>
  <si>
    <r>
      <t>f</t>
    </r>
    <r>
      <rPr>
        <vertAlign val="subscript"/>
        <sz val="11"/>
        <color theme="1"/>
        <rFont val="Calibri"/>
        <family val="2"/>
        <scheme val="minor"/>
      </rPr>
      <t>cm</t>
    </r>
  </si>
  <si>
    <t>Gemiddelde axiale treksterkte</t>
  </si>
  <si>
    <r>
      <t>f</t>
    </r>
    <r>
      <rPr>
        <vertAlign val="subscript"/>
        <sz val="11"/>
        <color theme="1"/>
        <rFont val="Calibri"/>
        <family val="2"/>
        <scheme val="minor"/>
      </rPr>
      <t>ctm</t>
    </r>
  </si>
  <si>
    <t>GPa</t>
  </si>
  <si>
    <t>Secans E modulus</t>
  </si>
  <si>
    <r>
      <t>E</t>
    </r>
    <r>
      <rPr>
        <vertAlign val="subscript"/>
        <sz val="11"/>
        <color theme="1"/>
        <rFont val="Calibri"/>
        <family val="2"/>
        <scheme val="minor"/>
      </rPr>
      <t>cm</t>
    </r>
  </si>
  <si>
    <t>Tabel 3.1 - Sterkte- en vervormingseigenschappen voor beton (NEN-EN 1992-1-1:2005)</t>
  </si>
  <si>
    <t>Invoer</t>
  </si>
  <si>
    <r>
      <t>f</t>
    </r>
    <r>
      <rPr>
        <vertAlign val="subscript"/>
        <sz val="11"/>
        <color theme="1"/>
        <rFont val="Calibri"/>
        <family val="2"/>
        <scheme val="minor"/>
      </rPr>
      <t>ctk,0,05</t>
    </r>
  </si>
  <si>
    <t>Karakteristieke axiale treksterkte (5%)</t>
  </si>
  <si>
    <t>Karakteristieke axiale treksterkte (95%)</t>
  </si>
  <si>
    <r>
      <t>f</t>
    </r>
    <r>
      <rPr>
        <vertAlign val="subscript"/>
        <sz val="11"/>
        <color theme="1"/>
        <rFont val="Calibri"/>
        <family val="2"/>
        <scheme val="minor"/>
      </rPr>
      <t>ctk,0,95</t>
    </r>
  </si>
  <si>
    <t>Naam</t>
  </si>
  <si>
    <r>
      <t>Betonstuik bij piekspanning f</t>
    </r>
    <r>
      <rPr>
        <vertAlign val="subscript"/>
        <sz val="11"/>
        <color theme="1"/>
        <rFont val="Calibri"/>
        <family val="2"/>
        <scheme val="minor"/>
      </rPr>
      <t>c</t>
    </r>
  </si>
  <si>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/</t>
    </r>
    <r>
      <rPr>
        <vertAlign val="subscript"/>
        <sz val="11"/>
        <color theme="1"/>
        <rFont val="Calibri"/>
        <family val="2"/>
        <scheme val="minor"/>
      </rPr>
      <t>00</t>
    </r>
  </si>
  <si>
    <r>
      <rPr>
        <sz val="11"/>
        <color theme="1"/>
        <rFont val="Symbol"/>
        <family val="1"/>
        <charset val="2"/>
      </rPr>
      <t>e</t>
    </r>
    <r>
      <rPr>
        <vertAlign val="subscript"/>
        <sz val="11"/>
        <color theme="1"/>
        <rFont val="Calibri"/>
        <family val="2"/>
        <scheme val="minor"/>
      </rPr>
      <t>c1</t>
    </r>
  </si>
  <si>
    <r>
      <rPr>
        <sz val="11"/>
        <color theme="1"/>
        <rFont val="Symbol"/>
        <family val="1"/>
        <charset val="2"/>
      </rPr>
      <t>e</t>
    </r>
    <r>
      <rPr>
        <vertAlign val="subscript"/>
        <sz val="11"/>
        <color theme="1"/>
        <rFont val="Calibri"/>
        <family val="2"/>
        <scheme val="minor"/>
      </rPr>
      <t>cu1</t>
    </r>
  </si>
  <si>
    <r>
      <rPr>
        <sz val="11"/>
        <color theme="1"/>
        <rFont val="Symbol"/>
        <family val="1"/>
        <charset val="2"/>
      </rPr>
      <t>e</t>
    </r>
    <r>
      <rPr>
        <vertAlign val="subscript"/>
        <sz val="11"/>
        <color theme="1"/>
        <rFont val="Calibri"/>
        <family val="2"/>
        <scheme val="minor"/>
      </rPr>
      <t>c2</t>
    </r>
  </si>
  <si>
    <r>
      <rPr>
        <sz val="11"/>
        <color theme="1"/>
        <rFont val="Symbol"/>
        <family val="1"/>
        <charset val="2"/>
      </rPr>
      <t>e</t>
    </r>
    <r>
      <rPr>
        <vertAlign val="subscript"/>
        <sz val="11"/>
        <color theme="1"/>
        <rFont val="Calibri"/>
        <family val="2"/>
        <scheme val="minor"/>
      </rPr>
      <t>cu2</t>
    </r>
  </si>
  <si>
    <t>n</t>
  </si>
  <si>
    <r>
      <rPr>
        <sz val="11"/>
        <color theme="1"/>
        <rFont val="Symbol"/>
        <family val="1"/>
        <charset val="2"/>
      </rPr>
      <t>e</t>
    </r>
    <r>
      <rPr>
        <vertAlign val="subscript"/>
        <sz val="11"/>
        <color theme="1"/>
        <rFont val="Calibri"/>
        <family val="2"/>
        <scheme val="minor"/>
      </rPr>
      <t>c3</t>
    </r>
  </si>
  <si>
    <t>-</t>
  </si>
  <si>
    <r>
      <rPr>
        <sz val="11"/>
        <color theme="1"/>
        <rFont val="Symbol"/>
        <family val="1"/>
        <charset val="2"/>
      </rPr>
      <t>e</t>
    </r>
    <r>
      <rPr>
        <vertAlign val="subscript"/>
        <sz val="11"/>
        <color theme="1"/>
        <rFont val="Calibri"/>
        <family val="2"/>
        <scheme val="minor"/>
      </rPr>
      <t>cu3</t>
    </r>
  </si>
  <si>
    <t>Grenswaarde van de rek</t>
  </si>
  <si>
    <t>Vervorming bij maximale sterkte</t>
  </si>
  <si>
    <t>Exponent</t>
  </si>
  <si>
    <t>Beton</t>
  </si>
  <si>
    <t>:</t>
  </si>
  <si>
    <t>C35/45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</si>
</sst>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85050"/>
      <name val="Calibri"/>
      <family val="2"/>
      <scheme val="minor"/>
    </font>
    <font>
      <i/>
      <sz val="11"/>
      <color rgb="FF689581"/>
      <name val="Calibri"/>
      <family val="2"/>
      <scheme val="minor"/>
    </font>
    <font>
      <sz val="11"/>
      <color rgb="FF08505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b/>
      <i/>
      <sz val="11"/>
      <color rgb="FF085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8958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689581"/>
      </bottom>
      <diagonal/>
    </border>
    <border>
      <left style="thin">
        <color rgb="FF689581"/>
      </left>
      <right/>
      <top/>
      <bottom/>
      <diagonal/>
    </border>
    <border>
      <left style="thin">
        <color rgb="FF689581"/>
      </left>
      <right/>
      <top/>
      <bottom style="thin">
        <color rgb="FF689581"/>
      </bottom>
      <diagonal/>
    </border>
    <border>
      <left style="thin">
        <color rgb="FF689581"/>
      </left>
      <right/>
      <top style="thin">
        <color rgb="FF689581"/>
      </top>
      <bottom style="thin">
        <color rgb="FF689581"/>
      </bottom>
      <diagonal/>
    </border>
    <border>
      <left/>
      <right/>
      <top style="thin">
        <color rgb="FF689581"/>
      </top>
      <bottom style="thin">
        <color rgb="FF689581"/>
      </bottom>
      <diagonal/>
    </border>
    <border>
      <left/>
      <right style="thin">
        <color rgb="FF689581"/>
      </right>
      <top style="thin">
        <color rgb="FF689581"/>
      </top>
      <bottom style="thin">
        <color rgb="FF689581"/>
      </bottom>
      <diagonal/>
    </border>
    <border>
      <left/>
      <right style="thin">
        <color rgb="FF689581"/>
      </right>
      <top/>
      <bottom/>
      <diagonal/>
    </border>
    <border>
      <left/>
      <right style="thin">
        <color rgb="FF689581"/>
      </right>
      <top/>
      <bottom style="thin">
        <color rgb="FF68958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3" borderId="0" xfId="0" applyFont="1" applyFill="1"/>
    <xf numFmtId="164" fontId="0" fillId="2" borderId="0" xfId="0" applyNumberFormat="1" applyFill="1" applyAlignment="1">
      <alignment horizontal="center"/>
    </xf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3" fontId="0" fillId="2" borderId="0" xfId="0" applyNumberFormat="1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2" fontId="0" fillId="2" borderId="0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5" fontId="0" fillId="2" borderId="1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9" fillId="2" borderId="0" xfId="0" applyFont="1" applyFill="1"/>
    <xf numFmtId="0" fontId="9" fillId="2" borderId="0" xfId="0" applyFont="1" applyFill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85050"/>
      <color rgb="FF6895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1</xdr:col>
      <xdr:colOff>973886</xdr:colOff>
      <xdr:row>4</xdr:row>
      <xdr:rowOff>152400</xdr:rowOff>
    </xdr:to>
    <xdr:pic macro="[0]!StartForm">
      <xdr:nvPicPr>
        <xdr:cNvPr id="2" name="Afbeelding 1">
          <a:extLst>
            <a:ext uri="{FF2B5EF4-FFF2-40B4-BE49-F238E27FC236}">
              <a16:creationId xmlns:a16="http://schemas.microsoft.com/office/drawing/2014/main" id="{680437A3-9FF7-4226-8008-419EC8CA2C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27" t="8641" r="7291" b="15995"/>
        <a:stretch/>
      </xdr:blipFill>
      <xdr:spPr>
        <a:xfrm>
          <a:off x="352425" y="47625"/>
          <a:ext cx="935786" cy="866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1</xdr:col>
      <xdr:colOff>973886</xdr:colOff>
      <xdr:row>4</xdr:row>
      <xdr:rowOff>152400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4676DE2-85C7-467A-AA4F-EB4C097E74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27" t="8641" r="7291" b="15995"/>
        <a:stretch/>
      </xdr:blipFill>
      <xdr:spPr>
        <a:xfrm>
          <a:off x="352425" y="47625"/>
          <a:ext cx="935786" cy="866775"/>
        </a:xfrm>
        <a:prstGeom prst="rect">
          <a:avLst/>
        </a:prstGeom>
      </xdr:spPr>
    </xdr:pic>
    <xdr:clientData/>
  </xdr:twoCellAnchor>
  <xdr:twoCellAnchor editAs="oneCell">
    <xdr:from>
      <xdr:col>6</xdr:col>
      <xdr:colOff>20483</xdr:colOff>
      <xdr:row>13</xdr:row>
      <xdr:rowOff>0</xdr:rowOff>
    </xdr:from>
    <xdr:to>
      <xdr:col>9</xdr:col>
      <xdr:colOff>17219</xdr:colOff>
      <xdr:row>22</xdr:row>
      <xdr:rowOff>86724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46CE8B6-14A6-481C-A15B-A960A4A37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82257" y="2529758"/>
          <a:ext cx="2352381" cy="1838095"/>
        </a:xfrm>
        <a:prstGeom prst="rect">
          <a:avLst/>
        </a:prstGeom>
        <a:ln>
          <a:solidFill>
            <a:srgbClr val="689581"/>
          </a:solidFill>
        </a:ln>
      </xdr:spPr>
    </xdr:pic>
    <xdr:clientData/>
  </xdr:twoCellAnchor>
  <xdr:twoCellAnchor editAs="oneCell">
    <xdr:from>
      <xdr:col>5</xdr:col>
      <xdr:colOff>286773</xdr:colOff>
      <xdr:row>23</xdr:row>
      <xdr:rowOff>62681</xdr:rowOff>
    </xdr:from>
    <xdr:to>
      <xdr:col>13</xdr:col>
      <xdr:colOff>319436</xdr:colOff>
      <xdr:row>36</xdr:row>
      <xdr:rowOff>188854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AE1B8B3-B178-4CDF-83C0-673309B58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51531" y="4538407"/>
          <a:ext cx="4918067" cy="2655931"/>
        </a:xfrm>
        <a:prstGeom prst="rect">
          <a:avLst/>
        </a:prstGeom>
        <a:ln>
          <a:solidFill>
            <a:srgbClr val="689581"/>
          </a:solidFill>
        </a:ln>
      </xdr:spPr>
    </xdr:pic>
    <xdr:clientData/>
  </xdr:twoCellAnchor>
  <xdr:twoCellAnchor editAs="oneCell">
    <xdr:from>
      <xdr:col>6</xdr:col>
      <xdr:colOff>0</xdr:colOff>
      <xdr:row>38</xdr:row>
      <xdr:rowOff>80456</xdr:rowOff>
    </xdr:from>
    <xdr:to>
      <xdr:col>16</xdr:col>
      <xdr:colOff>174316</xdr:colOff>
      <xdr:row>60</xdr:row>
      <xdr:rowOff>10243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793AC4A3-E077-413C-B6EF-93DAEE122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61774" y="7475133"/>
          <a:ext cx="6585767" cy="4210916"/>
        </a:xfrm>
        <a:prstGeom prst="rect">
          <a:avLst/>
        </a:prstGeom>
        <a:ln>
          <a:solidFill>
            <a:srgbClr val="68958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F69D6-9DC2-4EEF-A079-C22B19C387CC}">
  <sheetPr codeName="Blad2"/>
  <dimension ref="A2:AB22"/>
  <sheetViews>
    <sheetView tabSelected="1" zoomScale="93" zoomScaleNormal="93" workbookViewId="0">
      <pane ySplit="7" topLeftCell="A8" activePane="bottomLeft" state="frozen"/>
      <selection pane="bottomLeft" activeCell="D8" sqref="D8"/>
    </sheetView>
  </sheetViews>
  <sheetFormatPr defaultRowHeight="15"/>
  <cols>
    <col min="1" max="1" width="4.7109375" style="1" customWidth="1"/>
    <col min="2" max="2" width="15.85546875" style="1" customWidth="1"/>
    <col min="3" max="3" width="4.5703125" style="3" customWidth="1"/>
    <col min="4" max="4" width="14.5703125" style="1" customWidth="1"/>
    <col min="5" max="5" width="10.7109375" style="3" customWidth="1"/>
    <col min="6" max="6" width="4.42578125" style="3" customWidth="1"/>
    <col min="7" max="11" width="9.85546875" style="3" customWidth="1"/>
    <col min="12" max="14" width="9.85546875" style="2" customWidth="1"/>
    <col min="15" max="26" width="9.85546875" style="3" customWidth="1"/>
    <col min="27" max="28" width="11" style="3" customWidth="1"/>
    <col min="29" max="35" width="11" style="1" customWidth="1"/>
    <col min="36" max="38" width="8.5703125" style="1" customWidth="1"/>
    <col min="39" max="16384" width="9.140625" style="1"/>
  </cols>
  <sheetData>
    <row r="2" spans="1:28">
      <c r="D2" s="4" t="s">
        <v>0</v>
      </c>
      <c r="E2" s="4" t="s">
        <v>3</v>
      </c>
      <c r="I2" s="7" t="s">
        <v>5</v>
      </c>
      <c r="J2" s="4" t="s">
        <v>4</v>
      </c>
      <c r="K2" s="4"/>
    </row>
    <row r="3" spans="1:28">
      <c r="D3" s="4" t="s">
        <v>1</v>
      </c>
      <c r="E3" s="4" t="s">
        <v>7</v>
      </c>
    </row>
    <row r="4" spans="1:28">
      <c r="D4" s="4" t="s">
        <v>2</v>
      </c>
      <c r="E4" s="6">
        <v>43922</v>
      </c>
      <c r="F4" s="1"/>
      <c r="I4" s="5" t="s">
        <v>6</v>
      </c>
      <c r="J4" s="8"/>
    </row>
    <row r="6" spans="1:28" s="9" customFormat="1">
      <c r="M6" s="15"/>
      <c r="N6" s="15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s="9" customFormat="1">
      <c r="B7" s="9" t="s">
        <v>42</v>
      </c>
      <c r="I7" s="9" t="s">
        <v>41</v>
      </c>
      <c r="M7" s="15"/>
      <c r="N7" s="15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s="3" customFormat="1">
      <c r="A8" s="1"/>
      <c r="B8" s="1" t="s">
        <v>17</v>
      </c>
      <c r="C8" s="10" t="s">
        <v>19</v>
      </c>
      <c r="D8" s="42">
        <v>250</v>
      </c>
      <c r="E8" s="3" t="s">
        <v>25</v>
      </c>
      <c r="I8" s="22" t="s">
        <v>47</v>
      </c>
      <c r="J8" s="23"/>
      <c r="K8" s="23"/>
      <c r="L8" s="23"/>
      <c r="M8" s="23"/>
      <c r="N8" s="23"/>
      <c r="O8" s="24" t="str">
        <f>"C" &amp; O9 &amp; "/" &amp; O10</f>
        <v>C12/15</v>
      </c>
      <c r="P8" s="23" t="str">
        <f t="shared" ref="P8:AB8" si="0">"C" &amp; P9 &amp; "/" &amp; P10</f>
        <v>C16/20</v>
      </c>
      <c r="Q8" s="23" t="str">
        <f t="shared" si="0"/>
        <v>C20/25</v>
      </c>
      <c r="R8" s="23" t="str">
        <f t="shared" si="0"/>
        <v>C25/30</v>
      </c>
      <c r="S8" s="23" t="str">
        <f t="shared" si="0"/>
        <v>C30/37</v>
      </c>
      <c r="T8" s="23" t="str">
        <f t="shared" si="0"/>
        <v>C35/45</v>
      </c>
      <c r="U8" s="23" t="str">
        <f t="shared" si="0"/>
        <v>C40/50</v>
      </c>
      <c r="V8" s="23" t="str">
        <f t="shared" si="0"/>
        <v>C45/55</v>
      </c>
      <c r="W8" s="23" t="str">
        <f t="shared" si="0"/>
        <v>C50/60</v>
      </c>
      <c r="X8" s="24" t="str">
        <f t="shared" si="0"/>
        <v>C55/67</v>
      </c>
      <c r="Y8" s="23" t="str">
        <f t="shared" si="0"/>
        <v>C60/75</v>
      </c>
      <c r="Z8" s="23" t="str">
        <f t="shared" si="0"/>
        <v>C70/85</v>
      </c>
      <c r="AA8" s="23" t="str">
        <f t="shared" si="0"/>
        <v>C80/95</v>
      </c>
      <c r="AB8" s="25" t="str">
        <f t="shared" si="0"/>
        <v>C90/105</v>
      </c>
    </row>
    <row r="9" spans="1:28" ht="18">
      <c r="B9" s="1" t="s">
        <v>18</v>
      </c>
      <c r="C9" s="3" t="s">
        <v>19</v>
      </c>
      <c r="D9" s="42">
        <v>500</v>
      </c>
      <c r="E9" s="3" t="s">
        <v>25</v>
      </c>
      <c r="I9" s="26" t="s">
        <v>29</v>
      </c>
      <c r="J9" s="27"/>
      <c r="K9" s="27"/>
      <c r="L9" s="28"/>
      <c r="M9" s="28" t="s">
        <v>30</v>
      </c>
      <c r="N9" s="28" t="s">
        <v>31</v>
      </c>
      <c r="O9" s="19">
        <v>12</v>
      </c>
      <c r="P9" s="27">
        <v>16</v>
      </c>
      <c r="Q9" s="27">
        <v>20</v>
      </c>
      <c r="R9" s="27">
        <v>25</v>
      </c>
      <c r="S9" s="27">
        <v>30</v>
      </c>
      <c r="T9" s="27">
        <v>35</v>
      </c>
      <c r="U9" s="27">
        <v>40</v>
      </c>
      <c r="V9" s="27">
        <v>45</v>
      </c>
      <c r="W9" s="27">
        <v>50</v>
      </c>
      <c r="X9" s="19">
        <v>55</v>
      </c>
      <c r="Y9" s="27">
        <v>60</v>
      </c>
      <c r="Z9" s="27">
        <v>70</v>
      </c>
      <c r="AA9" s="27">
        <v>80</v>
      </c>
      <c r="AB9" s="29">
        <v>90</v>
      </c>
    </row>
    <row r="10" spans="1:28" ht="18">
      <c r="B10" s="1" t="s">
        <v>20</v>
      </c>
      <c r="C10" s="3" t="s">
        <v>19</v>
      </c>
      <c r="D10" s="42">
        <v>1500</v>
      </c>
      <c r="E10" s="3" t="s">
        <v>25</v>
      </c>
      <c r="I10" s="26" t="s">
        <v>32</v>
      </c>
      <c r="J10" s="27"/>
      <c r="K10" s="27"/>
      <c r="L10" s="28"/>
      <c r="M10" s="28" t="s">
        <v>33</v>
      </c>
      <c r="N10" s="28" t="s">
        <v>31</v>
      </c>
      <c r="O10" s="19">
        <v>15</v>
      </c>
      <c r="P10" s="27">
        <v>20</v>
      </c>
      <c r="Q10" s="27">
        <v>25</v>
      </c>
      <c r="R10" s="27">
        <v>30</v>
      </c>
      <c r="S10" s="27">
        <v>37</v>
      </c>
      <c r="T10" s="27">
        <v>45</v>
      </c>
      <c r="U10" s="27">
        <v>50</v>
      </c>
      <c r="V10" s="27">
        <v>55</v>
      </c>
      <c r="W10" s="27">
        <v>60</v>
      </c>
      <c r="X10" s="19">
        <v>67</v>
      </c>
      <c r="Y10" s="27">
        <v>75</v>
      </c>
      <c r="Z10" s="27">
        <v>85</v>
      </c>
      <c r="AA10" s="27">
        <v>95</v>
      </c>
      <c r="AB10" s="29">
        <v>105</v>
      </c>
    </row>
    <row r="11" spans="1:28" ht="18">
      <c r="B11" s="1" t="s">
        <v>22</v>
      </c>
      <c r="C11" s="3" t="s">
        <v>19</v>
      </c>
      <c r="D11" s="13">
        <f>(Breedte+Hoogte)*2</f>
        <v>1500</v>
      </c>
      <c r="E11" s="3" t="s">
        <v>25</v>
      </c>
      <c r="I11" s="26" t="s">
        <v>34</v>
      </c>
      <c r="J11" s="27"/>
      <c r="K11" s="27"/>
      <c r="L11" s="28"/>
      <c r="M11" s="28" t="s">
        <v>35</v>
      </c>
      <c r="N11" s="28" t="s">
        <v>31</v>
      </c>
      <c r="O11" s="19">
        <f>O9+8</f>
        <v>20</v>
      </c>
      <c r="P11" s="27">
        <f t="shared" ref="P11:AB11" si="1">P9+8</f>
        <v>24</v>
      </c>
      <c r="Q11" s="27">
        <f t="shared" si="1"/>
        <v>28</v>
      </c>
      <c r="R11" s="27">
        <f t="shared" si="1"/>
        <v>33</v>
      </c>
      <c r="S11" s="27">
        <f t="shared" si="1"/>
        <v>38</v>
      </c>
      <c r="T11" s="27">
        <f t="shared" si="1"/>
        <v>43</v>
      </c>
      <c r="U11" s="27">
        <f t="shared" si="1"/>
        <v>48</v>
      </c>
      <c r="V11" s="27">
        <f t="shared" si="1"/>
        <v>53</v>
      </c>
      <c r="W11" s="27">
        <f t="shared" si="1"/>
        <v>58</v>
      </c>
      <c r="X11" s="19">
        <f t="shared" si="1"/>
        <v>63</v>
      </c>
      <c r="Y11" s="27">
        <f t="shared" si="1"/>
        <v>68</v>
      </c>
      <c r="Z11" s="27">
        <f t="shared" si="1"/>
        <v>78</v>
      </c>
      <c r="AA11" s="27">
        <f t="shared" si="1"/>
        <v>88</v>
      </c>
      <c r="AB11" s="29">
        <f t="shared" si="1"/>
        <v>98</v>
      </c>
    </row>
    <row r="12" spans="1:28" ht="18.75">
      <c r="B12" s="1" t="s">
        <v>21</v>
      </c>
      <c r="C12" s="3" t="s">
        <v>19</v>
      </c>
      <c r="D12" s="13">
        <f>Breedte*Hoogte</f>
        <v>125000</v>
      </c>
      <c r="E12" s="3" t="s">
        <v>26</v>
      </c>
      <c r="I12" s="26" t="s">
        <v>36</v>
      </c>
      <c r="J12" s="27"/>
      <c r="K12" s="27"/>
      <c r="L12" s="28"/>
      <c r="M12" s="28" t="s">
        <v>37</v>
      </c>
      <c r="N12" s="28" t="s">
        <v>31</v>
      </c>
      <c r="O12" s="18">
        <f>IF(O9&lt;50,0.3*O9^(2/3),2.12*LN(1+O11/10))</f>
        <v>1.5724448365253381</v>
      </c>
      <c r="P12" s="30">
        <f t="shared" ref="P12:AB12" si="2">IF(P9&lt;50,0.3*P9^(2/3),2.12*LN(1+P11/10))</f>
        <v>1.9048812623618392</v>
      </c>
      <c r="Q12" s="30">
        <f t="shared" si="2"/>
        <v>2.2104188991842313</v>
      </c>
      <c r="R12" s="30">
        <f t="shared" si="2"/>
        <v>2.5649639200150443</v>
      </c>
      <c r="S12" s="30">
        <f t="shared" si="2"/>
        <v>2.896468153816889</v>
      </c>
      <c r="T12" s="30">
        <f t="shared" si="2"/>
        <v>3.2099624416952368</v>
      </c>
      <c r="U12" s="30">
        <f t="shared" si="2"/>
        <v>3.5088212858554391</v>
      </c>
      <c r="V12" s="30">
        <f t="shared" si="2"/>
        <v>3.7954469938578708</v>
      </c>
      <c r="W12" s="30">
        <f t="shared" si="2"/>
        <v>4.0638759378259692</v>
      </c>
      <c r="X12" s="18">
        <f t="shared" si="2"/>
        <v>4.214293618087213</v>
      </c>
      <c r="Y12" s="30">
        <f t="shared" si="2"/>
        <v>4.3547423154345584</v>
      </c>
      <c r="Z12" s="30">
        <f t="shared" si="2"/>
        <v>4.6104736495464218</v>
      </c>
      <c r="AA12" s="30">
        <f t="shared" si="2"/>
        <v>4.8386506576342363</v>
      </c>
      <c r="AB12" s="31">
        <f t="shared" si="2"/>
        <v>5.0446378043559692</v>
      </c>
    </row>
    <row r="13" spans="1:28" ht="18.75">
      <c r="B13" s="2" t="s">
        <v>23</v>
      </c>
      <c r="C13" s="3" t="s">
        <v>19</v>
      </c>
      <c r="D13" s="13">
        <f>1/6*Breedte*Hoogte^2</f>
        <v>10416666.666666666</v>
      </c>
      <c r="E13" s="3" t="s">
        <v>27</v>
      </c>
      <c r="I13" s="26" t="s">
        <v>44</v>
      </c>
      <c r="J13" s="27"/>
      <c r="K13" s="27"/>
      <c r="L13" s="28"/>
      <c r="M13" s="28" t="s">
        <v>43</v>
      </c>
      <c r="N13" s="28" t="s">
        <v>31</v>
      </c>
      <c r="O13" s="18">
        <f>0.7*O12</f>
        <v>1.1007113855677366</v>
      </c>
      <c r="P13" s="30">
        <f t="shared" ref="P13:AB13" si="3">0.7*P12</f>
        <v>1.3334168836532874</v>
      </c>
      <c r="Q13" s="30">
        <f t="shared" si="3"/>
        <v>1.5472932294289619</v>
      </c>
      <c r="R13" s="30">
        <f t="shared" si="3"/>
        <v>1.7954747440105308</v>
      </c>
      <c r="S13" s="30">
        <f t="shared" si="3"/>
        <v>2.0275277076718221</v>
      </c>
      <c r="T13" s="30">
        <f t="shared" si="3"/>
        <v>2.2469737091866655</v>
      </c>
      <c r="U13" s="30">
        <f t="shared" si="3"/>
        <v>2.4561749000988073</v>
      </c>
      <c r="V13" s="30">
        <f t="shared" si="3"/>
        <v>2.6568128957005093</v>
      </c>
      <c r="W13" s="30">
        <f t="shared" si="3"/>
        <v>2.8447131564781785</v>
      </c>
      <c r="X13" s="18">
        <f t="shared" si="3"/>
        <v>2.950005532661049</v>
      </c>
      <c r="Y13" s="30">
        <f t="shared" si="3"/>
        <v>3.0483196208041905</v>
      </c>
      <c r="Z13" s="30">
        <f t="shared" si="3"/>
        <v>3.227331554682495</v>
      </c>
      <c r="AA13" s="30">
        <f t="shared" si="3"/>
        <v>3.3870554603439653</v>
      </c>
      <c r="AB13" s="31">
        <f t="shared" si="3"/>
        <v>3.531246463049178</v>
      </c>
    </row>
    <row r="14" spans="1:28" ht="18.75">
      <c r="B14" s="1" t="s">
        <v>24</v>
      </c>
      <c r="C14" s="3" t="s">
        <v>19</v>
      </c>
      <c r="D14" s="13">
        <f>1/12*Breedte*Hoogte^3</f>
        <v>2604166666.6666665</v>
      </c>
      <c r="E14" s="3" t="s">
        <v>28</v>
      </c>
      <c r="I14" s="26" t="s">
        <v>45</v>
      </c>
      <c r="J14" s="27"/>
      <c r="K14" s="27"/>
      <c r="L14" s="28"/>
      <c r="M14" s="28" t="s">
        <v>46</v>
      </c>
      <c r="N14" s="28" t="s">
        <v>31</v>
      </c>
      <c r="O14" s="18">
        <f>1.3*O12</f>
        <v>2.0441782874829397</v>
      </c>
      <c r="P14" s="30">
        <f t="shared" ref="P14:AB14" si="4">1.3*P12</f>
        <v>2.4763456410703912</v>
      </c>
      <c r="Q14" s="30">
        <f t="shared" si="4"/>
        <v>2.8735445689395007</v>
      </c>
      <c r="R14" s="30">
        <f t="shared" si="4"/>
        <v>3.3344530960195575</v>
      </c>
      <c r="S14" s="30">
        <f t="shared" si="4"/>
        <v>3.765408599961956</v>
      </c>
      <c r="T14" s="30">
        <f t="shared" si="4"/>
        <v>4.1729511742038081</v>
      </c>
      <c r="U14" s="30">
        <f t="shared" si="4"/>
        <v>4.5614676716120712</v>
      </c>
      <c r="V14" s="30">
        <f t="shared" si="4"/>
        <v>4.9340810920152318</v>
      </c>
      <c r="W14" s="30">
        <f t="shared" si="4"/>
        <v>5.28303871917376</v>
      </c>
      <c r="X14" s="18">
        <f t="shared" si="4"/>
        <v>5.4785817035133775</v>
      </c>
      <c r="Y14" s="30">
        <f t="shared" si="4"/>
        <v>5.6611650100649262</v>
      </c>
      <c r="Z14" s="30">
        <f t="shared" si="4"/>
        <v>5.9936157444103486</v>
      </c>
      <c r="AA14" s="30">
        <f t="shared" si="4"/>
        <v>6.2902458549245077</v>
      </c>
      <c r="AB14" s="31">
        <f t="shared" si="4"/>
        <v>6.5580291456627604</v>
      </c>
    </row>
    <row r="15" spans="1:28" ht="18">
      <c r="B15" s="12"/>
      <c r="I15" s="26" t="s">
        <v>39</v>
      </c>
      <c r="J15" s="27"/>
      <c r="K15" s="27"/>
      <c r="L15" s="28"/>
      <c r="M15" s="28" t="s">
        <v>40</v>
      </c>
      <c r="N15" s="28" t="s">
        <v>38</v>
      </c>
      <c r="O15" s="20">
        <f t="shared" ref="O15:AB15" si="5">22*(O11/10)^0.3</f>
        <v>27.085177093588158</v>
      </c>
      <c r="P15" s="32">
        <f t="shared" si="5"/>
        <v>28.607904894961401</v>
      </c>
      <c r="Q15" s="32">
        <f t="shared" si="5"/>
        <v>29.961951054640309</v>
      </c>
      <c r="R15" s="32">
        <f t="shared" si="5"/>
        <v>31.475806210019346</v>
      </c>
      <c r="S15" s="32">
        <f t="shared" si="5"/>
        <v>32.836568031330792</v>
      </c>
      <c r="T15" s="32">
        <f t="shared" si="5"/>
        <v>34.077146199189329</v>
      </c>
      <c r="U15" s="32">
        <f t="shared" si="5"/>
        <v>35.220462288934414</v>
      </c>
      <c r="V15" s="32">
        <f t="shared" si="5"/>
        <v>36.283188218914134</v>
      </c>
      <c r="W15" s="32">
        <f t="shared" si="5"/>
        <v>37.277869091614654</v>
      </c>
      <c r="X15" s="20">
        <f t="shared" si="5"/>
        <v>38.214206461639002</v>
      </c>
      <c r="Y15" s="32">
        <f t="shared" si="5"/>
        <v>39.099873708049074</v>
      </c>
      <c r="Z15" s="32">
        <f t="shared" si="5"/>
        <v>40.742817784548983</v>
      </c>
      <c r="AA15" s="32">
        <f t="shared" si="5"/>
        <v>42.244238168935823</v>
      </c>
      <c r="AB15" s="33">
        <f t="shared" si="5"/>
        <v>43.630531500658059</v>
      </c>
    </row>
    <row r="16" spans="1:28" ht="18.75">
      <c r="B16" s="1" t="s">
        <v>61</v>
      </c>
      <c r="C16" s="3" t="s">
        <v>62</v>
      </c>
      <c r="D16" s="43" t="s">
        <v>63</v>
      </c>
      <c r="I16" s="26" t="s">
        <v>48</v>
      </c>
      <c r="J16" s="27"/>
      <c r="K16" s="27"/>
      <c r="L16" s="28"/>
      <c r="M16" s="34" t="s">
        <v>50</v>
      </c>
      <c r="N16" s="28" t="s">
        <v>49</v>
      </c>
      <c r="O16" s="18">
        <f>IF(0.7*O11^0.31&gt;2.8,2.8,0.7*O11^0.31)</f>
        <v>1.7718107758850909</v>
      </c>
      <c r="P16" s="30">
        <f t="shared" ref="P16:AB16" si="6">IF(0.7*P11^0.31&gt;2.8,2.8,0.7*P11^0.31)</f>
        <v>1.8748370396696974</v>
      </c>
      <c r="Q16" s="30">
        <f t="shared" si="6"/>
        <v>1.9666045051940388</v>
      </c>
      <c r="R16" s="30">
        <f t="shared" si="6"/>
        <v>2.0693662482105193</v>
      </c>
      <c r="S16" s="30">
        <f t="shared" si="6"/>
        <v>2.1618768697354804</v>
      </c>
      <c r="T16" s="30">
        <f t="shared" si="6"/>
        <v>2.2463284691964671</v>
      </c>
      <c r="U16" s="30">
        <f t="shared" si="6"/>
        <v>2.3242499142093389</v>
      </c>
      <c r="V16" s="30">
        <f t="shared" si="6"/>
        <v>2.3967545449312704</v>
      </c>
      <c r="W16" s="30">
        <f t="shared" si="6"/>
        <v>2.4646810048680772</v>
      </c>
      <c r="X16" s="18">
        <f t="shared" si="6"/>
        <v>2.5286784670814431</v>
      </c>
      <c r="Y16" s="30">
        <f t="shared" si="6"/>
        <v>2.5892608390866876</v>
      </c>
      <c r="Z16" s="30">
        <f t="shared" si="6"/>
        <v>2.7017637279883995</v>
      </c>
      <c r="AA16" s="30">
        <f t="shared" si="6"/>
        <v>2.8</v>
      </c>
      <c r="AB16" s="31">
        <f t="shared" si="6"/>
        <v>2.8</v>
      </c>
    </row>
    <row r="17" spans="9:28" ht="18.75">
      <c r="I17" s="26" t="s">
        <v>58</v>
      </c>
      <c r="J17" s="27"/>
      <c r="K17" s="27"/>
      <c r="L17" s="28"/>
      <c r="M17" s="34" t="s">
        <v>51</v>
      </c>
      <c r="N17" s="28" t="s">
        <v>49</v>
      </c>
      <c r="O17" s="18">
        <f>IF(O9&gt;50,2.8+27*((98-O11)/100)^4,3.5)</f>
        <v>3.5</v>
      </c>
      <c r="P17" s="30">
        <f t="shared" ref="P17:AB17" si="7">IF(P9&gt;50,2.8+27*((98-P11)/100)^4,3.5)</f>
        <v>3.5</v>
      </c>
      <c r="Q17" s="30">
        <f t="shared" si="7"/>
        <v>3.5</v>
      </c>
      <c r="R17" s="30">
        <f t="shared" si="7"/>
        <v>3.5</v>
      </c>
      <c r="S17" s="30">
        <f t="shared" si="7"/>
        <v>3.5</v>
      </c>
      <c r="T17" s="30">
        <f t="shared" si="7"/>
        <v>3.5</v>
      </c>
      <c r="U17" s="30">
        <f t="shared" si="7"/>
        <v>3.5</v>
      </c>
      <c r="V17" s="30">
        <f t="shared" si="7"/>
        <v>3.5</v>
      </c>
      <c r="W17" s="30">
        <f t="shared" si="7"/>
        <v>3.5</v>
      </c>
      <c r="X17" s="18">
        <f t="shared" si="7"/>
        <v>3.2051687499999995</v>
      </c>
      <c r="Y17" s="30">
        <f t="shared" si="7"/>
        <v>3.0186999999999999</v>
      </c>
      <c r="Z17" s="30">
        <f t="shared" si="7"/>
        <v>2.8431999999999999</v>
      </c>
      <c r="AA17" s="30">
        <f t="shared" si="7"/>
        <v>2.8026999999999997</v>
      </c>
      <c r="AB17" s="31">
        <f t="shared" si="7"/>
        <v>2.8</v>
      </c>
    </row>
    <row r="18" spans="9:28" ht="18.75">
      <c r="I18" s="26" t="s">
        <v>59</v>
      </c>
      <c r="J18" s="27"/>
      <c r="K18" s="27"/>
      <c r="L18" s="28"/>
      <c r="M18" s="34" t="s">
        <v>52</v>
      </c>
      <c r="N18" s="28" t="s">
        <v>49</v>
      </c>
      <c r="O18" s="18">
        <f>IF(O9&gt;50,2+0.085*(O9-50)^0.53,2)</f>
        <v>2</v>
      </c>
      <c r="P18" s="30">
        <f t="shared" ref="P18:AB18" si="8">IF(P9&gt;50,2+0.085*(P9-50)^0.53,2)</f>
        <v>2</v>
      </c>
      <c r="Q18" s="30">
        <f t="shared" si="8"/>
        <v>2</v>
      </c>
      <c r="R18" s="30">
        <f t="shared" si="8"/>
        <v>2</v>
      </c>
      <c r="S18" s="30">
        <f t="shared" si="8"/>
        <v>2</v>
      </c>
      <c r="T18" s="30">
        <f t="shared" si="8"/>
        <v>2</v>
      </c>
      <c r="U18" s="30">
        <f t="shared" si="8"/>
        <v>2</v>
      </c>
      <c r="V18" s="30">
        <f t="shared" si="8"/>
        <v>2</v>
      </c>
      <c r="W18" s="30">
        <f t="shared" si="8"/>
        <v>2</v>
      </c>
      <c r="X18" s="18">
        <f t="shared" si="8"/>
        <v>2.1994679057750481</v>
      </c>
      <c r="Y18" s="30">
        <f t="shared" si="8"/>
        <v>2.2880175327183223</v>
      </c>
      <c r="Z18" s="30">
        <f t="shared" si="8"/>
        <v>2.4158769243143414</v>
      </c>
      <c r="AA18" s="30">
        <f t="shared" si="8"/>
        <v>2.5155765911087431</v>
      </c>
      <c r="AB18" s="31">
        <f t="shared" si="8"/>
        <v>2.6004968327615767</v>
      </c>
    </row>
    <row r="19" spans="9:28" ht="18.75">
      <c r="I19" s="26" t="s">
        <v>58</v>
      </c>
      <c r="J19" s="27"/>
      <c r="K19" s="27"/>
      <c r="L19" s="28"/>
      <c r="M19" s="34" t="s">
        <v>53</v>
      </c>
      <c r="N19" s="28" t="s">
        <v>49</v>
      </c>
      <c r="O19" s="18">
        <f>IF(O9&gt;50,2.6+35*((90-O9)/100)^4,3.5)</f>
        <v>3.5</v>
      </c>
      <c r="P19" s="30">
        <f t="shared" ref="P19:AB19" si="9">IF(P9&gt;50,2.6+35*((90-P9)/100)^4,3.5)</f>
        <v>3.5</v>
      </c>
      <c r="Q19" s="30">
        <f t="shared" si="9"/>
        <v>3.5</v>
      </c>
      <c r="R19" s="30">
        <f t="shared" si="9"/>
        <v>3.5</v>
      </c>
      <c r="S19" s="30">
        <f t="shared" si="9"/>
        <v>3.5</v>
      </c>
      <c r="T19" s="30">
        <f t="shared" si="9"/>
        <v>3.5</v>
      </c>
      <c r="U19" s="30">
        <f t="shared" si="9"/>
        <v>3.5</v>
      </c>
      <c r="V19" s="30">
        <f t="shared" si="9"/>
        <v>3.5</v>
      </c>
      <c r="W19" s="30">
        <f t="shared" si="9"/>
        <v>3.5</v>
      </c>
      <c r="X19" s="18">
        <f t="shared" si="9"/>
        <v>3.1252187500000002</v>
      </c>
      <c r="Y19" s="30">
        <f t="shared" si="9"/>
        <v>2.8835000000000002</v>
      </c>
      <c r="Z19" s="30">
        <f t="shared" si="9"/>
        <v>2.6560000000000001</v>
      </c>
      <c r="AA19" s="30">
        <f t="shared" si="9"/>
        <v>2.6034999999999999</v>
      </c>
      <c r="AB19" s="31">
        <f t="shared" si="9"/>
        <v>2.6</v>
      </c>
    </row>
    <row r="20" spans="9:28">
      <c r="I20" s="26" t="s">
        <v>60</v>
      </c>
      <c r="J20" s="27"/>
      <c r="K20" s="27"/>
      <c r="L20" s="28"/>
      <c r="M20" s="28" t="s">
        <v>54</v>
      </c>
      <c r="N20" s="28" t="s">
        <v>56</v>
      </c>
      <c r="O20" s="18">
        <f>IF(O9&gt;50,1.4+23.4*((90-O9)/100)^4,2)</f>
        <v>2</v>
      </c>
      <c r="P20" s="30">
        <f t="shared" ref="P20:AB20" si="10">IF(P9&gt;50,1.4+23.4*((90-P9)/100)^4,2)</f>
        <v>2</v>
      </c>
      <c r="Q20" s="30">
        <f t="shared" si="10"/>
        <v>2</v>
      </c>
      <c r="R20" s="30">
        <f t="shared" si="10"/>
        <v>2</v>
      </c>
      <c r="S20" s="30">
        <f t="shared" si="10"/>
        <v>2</v>
      </c>
      <c r="T20" s="30">
        <f t="shared" si="10"/>
        <v>2</v>
      </c>
      <c r="U20" s="30">
        <f t="shared" si="10"/>
        <v>2</v>
      </c>
      <c r="V20" s="30">
        <f t="shared" si="10"/>
        <v>2</v>
      </c>
      <c r="W20" s="30">
        <f t="shared" si="10"/>
        <v>2</v>
      </c>
      <c r="X20" s="18">
        <f t="shared" si="10"/>
        <v>1.7511462499999997</v>
      </c>
      <c r="Y20" s="30">
        <f t="shared" si="10"/>
        <v>1.58954</v>
      </c>
      <c r="Z20" s="30">
        <f t="shared" si="10"/>
        <v>1.4374399999999998</v>
      </c>
      <c r="AA20" s="30">
        <f t="shared" si="10"/>
        <v>1.4023399999999999</v>
      </c>
      <c r="AB20" s="31">
        <f t="shared" si="10"/>
        <v>1.4</v>
      </c>
    </row>
    <row r="21" spans="9:28" ht="18.75">
      <c r="I21" s="26" t="s">
        <v>59</v>
      </c>
      <c r="J21" s="27"/>
      <c r="K21" s="27"/>
      <c r="L21" s="28"/>
      <c r="M21" s="34" t="s">
        <v>55</v>
      </c>
      <c r="N21" s="28" t="s">
        <v>49</v>
      </c>
      <c r="O21" s="21">
        <f>IF(O9&gt;50,1.75+0.55*((O10-50)/40),1.75)</f>
        <v>1.75</v>
      </c>
      <c r="P21" s="35">
        <f t="shared" ref="P21:AB21" si="11">IF(P9&gt;50,1.75+0.55*((P10-50)/40),1.75)</f>
        <v>1.75</v>
      </c>
      <c r="Q21" s="35">
        <f t="shared" si="11"/>
        <v>1.75</v>
      </c>
      <c r="R21" s="35">
        <f t="shared" si="11"/>
        <v>1.75</v>
      </c>
      <c r="S21" s="35">
        <f t="shared" si="11"/>
        <v>1.75</v>
      </c>
      <c r="T21" s="35">
        <f t="shared" si="11"/>
        <v>1.75</v>
      </c>
      <c r="U21" s="35">
        <f t="shared" si="11"/>
        <v>1.75</v>
      </c>
      <c r="V21" s="35">
        <f t="shared" si="11"/>
        <v>1.75</v>
      </c>
      <c r="W21" s="35">
        <f t="shared" si="11"/>
        <v>1.75</v>
      </c>
      <c r="X21" s="21">
        <f t="shared" si="11"/>
        <v>1.9837500000000001</v>
      </c>
      <c r="Y21" s="35">
        <f t="shared" si="11"/>
        <v>2.09375</v>
      </c>
      <c r="Z21" s="35">
        <f t="shared" si="11"/>
        <v>2.2312500000000002</v>
      </c>
      <c r="AA21" s="35">
        <f t="shared" si="11"/>
        <v>2.3687499999999999</v>
      </c>
      <c r="AB21" s="36">
        <f t="shared" si="11"/>
        <v>2.5062500000000001</v>
      </c>
    </row>
    <row r="22" spans="9:28" ht="18.75">
      <c r="I22" s="41" t="s">
        <v>58</v>
      </c>
      <c r="J22" s="17"/>
      <c r="K22" s="17"/>
      <c r="L22" s="16"/>
      <c r="M22" s="37" t="s">
        <v>57</v>
      </c>
      <c r="N22" s="16" t="s">
        <v>49</v>
      </c>
      <c r="O22" s="39">
        <f>IF(O9&gt;50,2.6+35*((90-O9)/100)^4,3.5)</f>
        <v>3.5</v>
      </c>
      <c r="P22" s="38">
        <f t="shared" ref="P22:AB22" si="12">IF(P9&gt;50,2.6+35*((90-P9)/100)^4,3.5)</f>
        <v>3.5</v>
      </c>
      <c r="Q22" s="38">
        <f t="shared" si="12"/>
        <v>3.5</v>
      </c>
      <c r="R22" s="38">
        <f t="shared" si="12"/>
        <v>3.5</v>
      </c>
      <c r="S22" s="38">
        <f t="shared" si="12"/>
        <v>3.5</v>
      </c>
      <c r="T22" s="38">
        <f t="shared" si="12"/>
        <v>3.5</v>
      </c>
      <c r="U22" s="38">
        <f t="shared" si="12"/>
        <v>3.5</v>
      </c>
      <c r="V22" s="38">
        <f t="shared" si="12"/>
        <v>3.5</v>
      </c>
      <c r="W22" s="38">
        <f t="shared" si="12"/>
        <v>3.5</v>
      </c>
      <c r="X22" s="39">
        <f t="shared" si="12"/>
        <v>3.1252187500000002</v>
      </c>
      <c r="Y22" s="38">
        <f t="shared" si="12"/>
        <v>2.8835000000000002</v>
      </c>
      <c r="Z22" s="38">
        <f t="shared" si="12"/>
        <v>2.6560000000000001</v>
      </c>
      <c r="AA22" s="38">
        <f t="shared" si="12"/>
        <v>2.6034999999999999</v>
      </c>
      <c r="AB22" s="40">
        <f t="shared" si="12"/>
        <v>2.6</v>
      </c>
    </row>
  </sheetData>
  <dataValidations count="1">
    <dataValidation type="list" allowBlank="1" showInputMessage="1" showErrorMessage="1" sqref="D16" xr:uid="{F0BC5489-EAB0-4AA6-8372-833D087DDCD5}">
      <formula1>$O$8:$AB$8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23CB1-2405-4744-B1F5-029FB02CB26C}">
  <sheetPr codeName="Blad4"/>
  <dimension ref="A2:P45"/>
  <sheetViews>
    <sheetView zoomScale="93" zoomScaleNormal="93" workbookViewId="0">
      <pane ySplit="7" topLeftCell="A8" activePane="bottomLeft" state="frozen"/>
      <selection pane="bottomLeft" activeCell="B6" sqref="B6"/>
    </sheetView>
  </sheetViews>
  <sheetFormatPr defaultRowHeight="15"/>
  <cols>
    <col min="1" max="1" width="4.7109375" style="1" customWidth="1"/>
    <col min="2" max="2" width="15.140625" style="1" customWidth="1"/>
    <col min="3" max="3" width="4.5703125" style="3" customWidth="1"/>
    <col min="4" max="4" width="13.85546875" style="1" customWidth="1"/>
    <col min="5" max="5" width="10.42578125" style="3" customWidth="1"/>
    <col min="6" max="6" width="4.42578125" style="3" customWidth="1"/>
    <col min="7" max="7" width="16.85546875" style="3" customWidth="1"/>
    <col min="8" max="8" width="4.5703125" style="3" customWidth="1"/>
    <col min="9" max="9" width="13.85546875" style="3" customWidth="1"/>
    <col min="10" max="10" width="9" style="3" customWidth="1"/>
    <col min="11" max="11" width="4.42578125" style="3" customWidth="1"/>
    <col min="12" max="12" width="15.42578125" style="2" customWidth="1"/>
    <col min="13" max="13" width="4.5703125" style="3" customWidth="1"/>
    <col min="14" max="14" width="13.85546875" style="3" customWidth="1"/>
    <col min="15" max="15" width="9" style="2" customWidth="1"/>
    <col min="16" max="16" width="4.42578125" style="1" customWidth="1"/>
    <col min="17" max="33" width="7.5703125" style="1" customWidth="1"/>
    <col min="34" max="16384" width="9.140625" style="1"/>
  </cols>
  <sheetData>
    <row r="2" spans="1:16">
      <c r="D2" s="4" t="s">
        <v>0</v>
      </c>
      <c r="E2" s="4" t="str">
        <f>Projectnaam</f>
        <v>VBA in EXCEL</v>
      </c>
      <c r="I2" s="5"/>
      <c r="J2" s="11" t="s">
        <v>5</v>
      </c>
      <c r="K2" s="4"/>
      <c r="L2" s="4" t="str">
        <f>Versie</f>
        <v>1.00</v>
      </c>
    </row>
    <row r="3" spans="1:16">
      <c r="D3" s="4" t="s">
        <v>1</v>
      </c>
      <c r="E3" s="4" t="str">
        <f>Onderdeel</f>
        <v>Let's talk</v>
      </c>
    </row>
    <row r="4" spans="1:16">
      <c r="D4" s="4" t="s">
        <v>2</v>
      </c>
      <c r="E4" s="6">
        <f>Datum</f>
        <v>43922</v>
      </c>
      <c r="F4" s="1"/>
      <c r="I4" s="7"/>
      <c r="J4" s="8"/>
    </row>
    <row r="6" spans="1:16" s="9" customFormat="1"/>
    <row r="7" spans="1:16" s="9" customFormat="1"/>
    <row r="8" spans="1:16" s="3" customFormat="1">
      <c r="A8" s="1"/>
      <c r="B8" s="1"/>
      <c r="C8" s="10"/>
      <c r="D8" s="1"/>
      <c r="L8" s="2"/>
      <c r="O8" s="2"/>
      <c r="P8" s="1"/>
    </row>
    <row r="9" spans="1:16">
      <c r="B9" s="4" t="s">
        <v>7</v>
      </c>
    </row>
    <row r="10" spans="1:16">
      <c r="B10" s="2" t="s">
        <v>14</v>
      </c>
    </row>
    <row r="11" spans="1:16">
      <c r="B11" s="1" t="s">
        <v>8</v>
      </c>
    </row>
    <row r="13" spans="1:16">
      <c r="B13" s="2" t="s">
        <v>11</v>
      </c>
      <c r="G13" s="2"/>
    </row>
    <row r="14" spans="1:16">
      <c r="B14" s="2" t="s">
        <v>10</v>
      </c>
      <c r="C14" s="1"/>
      <c r="D14" s="3"/>
    </row>
    <row r="15" spans="1:16">
      <c r="B15" s="3"/>
      <c r="C15" s="1"/>
      <c r="D15" s="3"/>
    </row>
    <row r="16" spans="1:16">
      <c r="B16" s="3"/>
      <c r="C16" s="1"/>
      <c r="D16" s="3"/>
    </row>
    <row r="17" spans="2:4">
      <c r="B17" s="3"/>
      <c r="C17" s="1"/>
      <c r="D17" s="3"/>
    </row>
    <row r="18" spans="2:4">
      <c r="B18" s="3"/>
      <c r="C18" s="1"/>
      <c r="D18" s="3"/>
    </row>
    <row r="19" spans="2:4">
      <c r="B19" s="3"/>
      <c r="C19" s="1"/>
      <c r="D19" s="3"/>
    </row>
    <row r="20" spans="2:4">
      <c r="B20" s="3"/>
      <c r="C20" s="1"/>
      <c r="D20" s="3"/>
    </row>
    <row r="21" spans="2:4">
      <c r="B21" s="3"/>
      <c r="C21" s="1"/>
      <c r="D21" s="3"/>
    </row>
    <row r="22" spans="2:4">
      <c r="B22" s="3"/>
      <c r="C22" s="1"/>
      <c r="D22" s="3"/>
    </row>
    <row r="24" spans="2:4">
      <c r="B24" s="1" t="s">
        <v>9</v>
      </c>
    </row>
    <row r="39" spans="2:2">
      <c r="B39" s="1" t="s">
        <v>15</v>
      </c>
    </row>
    <row r="40" spans="2:2">
      <c r="B40" s="1" t="s">
        <v>12</v>
      </c>
    </row>
    <row r="41" spans="2:2">
      <c r="B41" s="1" t="s">
        <v>13</v>
      </c>
    </row>
    <row r="45" spans="2:2">
      <c r="B45" s="1" t="s">
        <v>16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7</vt:i4>
      </vt:variant>
    </vt:vector>
  </HeadingPairs>
  <TitlesOfParts>
    <vt:vector size="9" baseType="lpstr">
      <vt:lpstr>Blad1</vt:lpstr>
      <vt:lpstr>Toelichting</vt:lpstr>
      <vt:lpstr>Breedte</vt:lpstr>
      <vt:lpstr>Datum</vt:lpstr>
      <vt:lpstr>Hoogte</vt:lpstr>
      <vt:lpstr>Onderdeel</vt:lpstr>
      <vt:lpstr>Projectnaam</vt:lpstr>
      <vt:lpstr>Tabel3_1</vt:lpstr>
      <vt:lpstr>Versie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Marcel</cp:lastModifiedBy>
  <dcterms:created xsi:type="dcterms:W3CDTF">2020-01-02T11:36:09Z</dcterms:created>
  <dcterms:modified xsi:type="dcterms:W3CDTF">2020-04-01T18:29:22Z</dcterms:modified>
</cp:coreProperties>
</file>